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стр.1_2022_факт" sheetId="1" r:id="rId1"/>
    <sheet name="стр.2_2022_факт" sheetId="2" r:id="rId2"/>
    <sheet name="стр.1_2023_прогноз" sheetId="3" r:id="rId3"/>
    <sheet name="стр.2_2023_прогноз" sheetId="4" r:id="rId4"/>
    <sheet name="стр.1_2024_прогноз " sheetId="5" r:id="rId5"/>
    <sheet name="стр.2_2024_прогноз" sheetId="6" r:id="rId6"/>
  </sheets>
  <externalReferences>
    <externalReference r:id="rId7"/>
    <externalReference r:id="rId8"/>
  </externalReferences>
  <definedNames>
    <definedName name="_prd2">[1]Титульный!$D$13</definedName>
    <definedName name="fil">[2]Титульный!$F$18</definedName>
    <definedName name="god">[1]Титульный!$D$12</definedName>
    <definedName name="org">[2]Титульный!$F$17</definedName>
    <definedName name="unit">[1]Титульный!$D$26</definedName>
    <definedName name="_xlnm.Print_Area" localSheetId="0">стр.1_2022_факт!$A$1:$D$24</definedName>
    <definedName name="_xlnm.Print_Area" localSheetId="2">стр.1_2023_прогноз!$A$1:$D$24</definedName>
    <definedName name="_xlnm.Print_Area" localSheetId="4">'стр.1_2024_прогноз '!$A$1:$D$24</definedName>
    <definedName name="_xlnm.Print_Area" localSheetId="1">стр.2_2022_факт!$A$1:$L$15</definedName>
    <definedName name="_xlnm.Print_Area" localSheetId="3">стр.2_2023_прогноз!$A$1:$L$15</definedName>
    <definedName name="_xlnm.Print_Area" localSheetId="5">стр.2_2024_прогноз!$A$1:$L$15</definedName>
  </definedNames>
  <calcPr calcId="145621"/>
</workbook>
</file>

<file path=xl/calcChain.xml><?xml version="1.0" encoding="utf-8"?>
<calcChain xmlns="http://schemas.openxmlformats.org/spreadsheetml/2006/main">
  <c r="D24" i="3" l="1"/>
  <c r="G11" i="6" l="1"/>
  <c r="D11" i="6"/>
  <c r="D14" i="3"/>
  <c r="D15" i="3"/>
  <c r="D16" i="3"/>
  <c r="D17" i="3"/>
  <c r="D18" i="3" s="1"/>
  <c r="D19" i="3" s="1"/>
  <c r="D23" i="3"/>
  <c r="D22" i="3"/>
  <c r="D22" i="5" s="1"/>
  <c r="D21" i="3"/>
  <c r="H15" i="6"/>
  <c r="G15" i="6"/>
  <c r="F15" i="6"/>
  <c r="E15" i="6"/>
  <c r="D15" i="6"/>
  <c r="H11" i="6"/>
  <c r="F11" i="6"/>
  <c r="E11" i="6"/>
  <c r="D23" i="5"/>
  <c r="D21" i="5"/>
  <c r="D20" i="5"/>
  <c r="D16" i="5"/>
  <c r="D15" i="5"/>
  <c r="D14" i="5"/>
  <c r="D13" i="5"/>
  <c r="D11" i="5"/>
  <c r="D10" i="5"/>
  <c r="D9" i="5"/>
  <c r="D7" i="5"/>
  <c r="D6" i="5"/>
  <c r="D5" i="5"/>
  <c r="D12" i="3"/>
  <c r="D8" i="3"/>
  <c r="D4" i="3"/>
  <c r="D17" i="5" l="1"/>
  <c r="H14" i="6" l="1"/>
  <c r="G14" i="6"/>
  <c r="F14" i="6"/>
  <c r="B15" i="6"/>
  <c r="E14" i="6"/>
  <c r="D14" i="6"/>
  <c r="B15" i="4"/>
  <c r="H14" i="4"/>
  <c r="G14" i="4"/>
  <c r="F14" i="4"/>
  <c r="E14" i="4"/>
  <c r="B11" i="4"/>
  <c r="B14" i="4" s="1"/>
  <c r="D8" i="1"/>
  <c r="D4" i="1"/>
  <c r="D8" i="5" l="1"/>
  <c r="D4" i="5"/>
  <c r="B11" i="6"/>
  <c r="B14" i="6" s="1"/>
  <c r="D14" i="4"/>
  <c r="D12" i="5" l="1"/>
  <c r="D18" i="5" s="1"/>
  <c r="B15" i="2"/>
  <c r="D14" i="2"/>
  <c r="E14" i="2"/>
  <c r="F14" i="2"/>
  <c r="G14" i="2"/>
  <c r="H14" i="2"/>
  <c r="B11" i="2"/>
  <c r="B14" i="2" s="1"/>
  <c r="D19" i="5" l="1"/>
  <c r="D24" i="5" s="1"/>
  <c r="D12" i="1"/>
  <c r="D18" i="1" s="1"/>
  <c r="D24" i="1" s="1"/>
</calcChain>
</file>

<file path=xl/sharedStrings.xml><?xml version="1.0" encoding="utf-8"?>
<sst xmlns="http://schemas.openxmlformats.org/spreadsheetml/2006/main" count="240" uniqueCount="58">
  <si>
    <t>(тыс. руб.)</t>
  </si>
  <si>
    <t xml:space="preserve">Прибыль (убыток) от продаж                    </t>
  </si>
  <si>
    <t xml:space="preserve">Доходы от участия в других организациях       </t>
  </si>
  <si>
    <t xml:space="preserve">Проценты к получению                          </t>
  </si>
  <si>
    <t xml:space="preserve">Проценты к уплате                             </t>
  </si>
  <si>
    <t xml:space="preserve">Прочие доходы                                 </t>
  </si>
  <si>
    <t xml:space="preserve">Прочие расходы                                </t>
  </si>
  <si>
    <t xml:space="preserve">Прибыль (убыток) до налогообложения           </t>
  </si>
  <si>
    <t xml:space="preserve">Текущий налог на прибыль                      </t>
  </si>
  <si>
    <t xml:space="preserve">Изменение отложенных налоговых обязательств   </t>
  </si>
  <si>
    <t xml:space="preserve">Изменение отложенных налоговых активов        </t>
  </si>
  <si>
    <t xml:space="preserve">Прочее                                        </t>
  </si>
  <si>
    <t xml:space="preserve">Чистая прибыль (убыток)                       </t>
  </si>
  <si>
    <t>1.1</t>
  </si>
  <si>
    <t>1.2</t>
  </si>
  <si>
    <t>1.3</t>
  </si>
  <si>
    <t>2.1</t>
  </si>
  <si>
    <t>2.2</t>
  </si>
  <si>
    <t>2.3</t>
  </si>
  <si>
    <t>10.1</t>
  </si>
  <si>
    <t xml:space="preserve">      Наименование показателей финансово-хозяйственной деятельности субъекта стественной монополии в сфере услуг аэропортов</t>
  </si>
  <si>
    <t xml:space="preserve">  Единица измерения</t>
  </si>
  <si>
    <t xml:space="preserve"> N п/п</t>
  </si>
  <si>
    <t xml:space="preserve">Доходы всего, в том числе по видам регулируемых услуг:    </t>
  </si>
  <si>
    <t xml:space="preserve">Расходы всего (включая коммерческие и управленческие расходы), в том числе: по видам регулируемых услуг: </t>
  </si>
  <si>
    <t xml:space="preserve">в том числе постоянные налоговые обязательства (активы) </t>
  </si>
  <si>
    <t>обслуживание пассажиров</t>
  </si>
  <si>
    <t>прочая авиационная деятельность</t>
  </si>
  <si>
    <t>прочая неавиационная деятельность</t>
  </si>
  <si>
    <t>I. Доходы и расходы</t>
  </si>
  <si>
    <t>II. Расшифровка расходов по финансово-хозяйственной деятельности</t>
  </si>
  <si>
    <t>Наименование хозяйств, работ и операций</t>
  </si>
  <si>
    <t>Расходы всего</t>
  </si>
  <si>
    <t>В том числе по статьям затрат</t>
  </si>
  <si>
    <t>расходы, связанные с участием в совместной деятельности</t>
  </si>
  <si>
    <t>материальные затраты</t>
  </si>
  <si>
    <t>затраты на оплату труда</t>
  </si>
  <si>
    <t>отчисления на соц. нужды</t>
  </si>
  <si>
    <t>амортизация</t>
  </si>
  <si>
    <t>прочие расходы по обычным видам деятельности</t>
  </si>
  <si>
    <t>операционные расходы, связанные с оплатой услуг, оказываемых кредитными организациями</t>
  </si>
  <si>
    <t>проценты к уплате по кредитам и займам</t>
  </si>
  <si>
    <t>налоги и иные обязательные платежи и сборы</t>
  </si>
  <si>
    <t>прочие расходы</t>
  </si>
  <si>
    <t>Регулируемые виды деятельности</t>
  </si>
  <si>
    <t>1. Обеспечение взлета, посадки и стоянки воздушных судов</t>
  </si>
  <si>
    <t>2. Предоставление аэровокзального комплекса</t>
  </si>
  <si>
    <t>3. Обеспечение авиационной безопасности</t>
  </si>
  <si>
    <t>4. Обслуживание пассажиров</t>
  </si>
  <si>
    <t>5. Обеспечение заправки воздушных судов авиационным топливом</t>
  </si>
  <si>
    <t>6. Хранение авиационного топлива</t>
  </si>
  <si>
    <t>Итого по аэропортовой деятельности:</t>
  </si>
  <si>
    <t>Прочие доходы и расходы</t>
  </si>
  <si>
    <t>тыс. руб.</t>
  </si>
  <si>
    <t>2022 г.</t>
  </si>
  <si>
    <t>2023 г.</t>
  </si>
  <si>
    <t>2024 г.</t>
  </si>
  <si>
    <t>ООО "Ю-Ти-Джи Внуково"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</si>
</sst>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\ _₽_-;\-* #,##0\ _₽_-;_-* &quot;-&quot;??\ _₽_-;_-@_-"/>
  </numFmts>
  <fonts count="9" x14ac:knownFonts="1">
    <font>
      <sz val="11"/>
      <color theme="1"/>
      <name val="Calibri"/>
      <family val="2"/>
      <scheme val="minor"/>
    </font>
    <font>
      <sz val="10"/>
      <color theme="1"/>
      <name val="Courier New"/>
      <family val="3"/>
      <charset val="204"/>
    </font>
    <font>
      <b/>
      <sz val="10"/>
      <color theme="1"/>
      <name val="Courier New"/>
      <family val="3"/>
      <charset val="204"/>
    </font>
    <font>
      <b/>
      <sz val="12"/>
      <color theme="1"/>
      <name val="Calibri"/>
      <family val="2"/>
      <charset val="204"/>
      <scheme val="minor"/>
    </font>
    <font>
      <i/>
      <sz val="10"/>
      <color theme="1"/>
      <name val="Courier New"/>
      <family val="3"/>
      <charset val="204"/>
    </font>
    <font>
      <b/>
      <i/>
      <sz val="10"/>
      <color theme="1"/>
      <name val="Courier New"/>
      <family val="3"/>
      <charset val="204"/>
    </font>
    <font>
      <b/>
      <sz val="12"/>
      <color theme="1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8" fillId="0" borderId="0" applyFont="0" applyFill="0" applyBorder="0" applyAlignment="0" applyProtection="0"/>
  </cellStyleXfs>
  <cellXfs count="49">
    <xf numFmtId="0" fontId="0" fillId="0" borderId="0" xfId="0"/>
    <xf numFmtId="0" fontId="1" fillId="0" borderId="4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49" fontId="1" fillId="0" borderId="12" xfId="0" applyNumberFormat="1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center" vertical="center" wrapText="1"/>
    </xf>
    <xf numFmtId="49" fontId="4" fillId="0" borderId="12" xfId="0" applyNumberFormat="1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wrapText="1"/>
    </xf>
    <xf numFmtId="49" fontId="4" fillId="0" borderId="14" xfId="0" applyNumberFormat="1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center" vertical="center" wrapText="1"/>
    </xf>
    <xf numFmtId="3" fontId="0" fillId="0" borderId="0" xfId="0" applyNumberFormat="1"/>
    <xf numFmtId="3" fontId="2" fillId="0" borderId="11" xfId="0" applyNumberFormat="1" applyFont="1" applyBorder="1" applyAlignment="1">
      <alignment horizontal="center" vertical="center" wrapText="1"/>
    </xf>
    <xf numFmtId="3" fontId="5" fillId="0" borderId="13" xfId="0" applyNumberFormat="1" applyFont="1" applyBorder="1" applyAlignment="1">
      <alignment horizontal="center" vertical="center" wrapText="1"/>
    </xf>
    <xf numFmtId="3" fontId="5" fillId="0" borderId="16" xfId="0" applyNumberFormat="1" applyFont="1" applyBorder="1" applyAlignment="1">
      <alignment horizontal="center" vertical="center" wrapText="1"/>
    </xf>
    <xf numFmtId="3" fontId="2" fillId="0" borderId="8" xfId="0" applyNumberFormat="1" applyFont="1" applyBorder="1" applyAlignment="1">
      <alignment horizontal="center" vertical="center" wrapText="1"/>
    </xf>
    <xf numFmtId="0" fontId="7" fillId="2" borderId="5" xfId="0" applyFont="1" applyFill="1" applyBorder="1" applyAlignment="1">
      <alignment horizontal="left" vertical="top" wrapText="1"/>
    </xf>
    <xf numFmtId="0" fontId="7" fillId="2" borderId="5" xfId="0" applyFont="1" applyFill="1" applyBorder="1" applyAlignment="1">
      <alignment horizontal="center" vertical="top" wrapText="1"/>
    </xf>
    <xf numFmtId="0" fontId="7" fillId="2" borderId="5" xfId="0" applyFont="1" applyFill="1" applyBorder="1" applyAlignment="1">
      <alignment horizontal="center" vertical="center" wrapText="1"/>
    </xf>
    <xf numFmtId="3" fontId="7" fillId="2" borderId="5" xfId="0" applyNumberFormat="1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left" vertical="top" wrapText="1"/>
    </xf>
    <xf numFmtId="3" fontId="7" fillId="0" borderId="5" xfId="0" applyNumberFormat="1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9" fontId="0" fillId="0" borderId="0" xfId="1" applyFont="1"/>
    <xf numFmtId="164" fontId="0" fillId="0" borderId="0" xfId="0" applyNumberFormat="1"/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0" fillId="0" borderId="17" xfId="0" applyBorder="1" applyAlignment="1">
      <alignment horizontal="right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3" fontId="7" fillId="2" borderId="19" xfId="0" applyNumberFormat="1" applyFont="1" applyFill="1" applyBorder="1" applyAlignment="1">
      <alignment horizontal="center" vertical="top" wrapText="1"/>
    </xf>
    <xf numFmtId="3" fontId="7" fillId="2" borderId="18" xfId="0" applyNumberFormat="1" applyFont="1" applyFill="1" applyBorder="1" applyAlignment="1">
      <alignment horizontal="center" vertical="top" wrapText="1"/>
    </xf>
    <xf numFmtId="3" fontId="7" fillId="2" borderId="20" xfId="0" applyNumberFormat="1" applyFont="1" applyFill="1" applyBorder="1" applyAlignment="1">
      <alignment horizontal="center" vertical="top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top" wrapText="1"/>
    </xf>
    <xf numFmtId="0" fontId="7" fillId="2" borderId="3" xfId="0" applyFont="1" applyFill="1" applyBorder="1" applyAlignment="1">
      <alignment horizontal="center" vertical="top" wrapText="1"/>
    </xf>
    <xf numFmtId="0" fontId="7" fillId="2" borderId="19" xfId="0" applyFont="1" applyFill="1" applyBorder="1" applyAlignment="1">
      <alignment horizontal="center" vertical="top" wrapText="1"/>
    </xf>
    <xf numFmtId="0" fontId="7" fillId="2" borderId="18" xfId="0" applyFont="1" applyFill="1" applyBorder="1" applyAlignment="1">
      <alignment horizontal="center" vertical="top" wrapText="1"/>
    </xf>
    <xf numFmtId="0" fontId="7" fillId="2" borderId="20" xfId="0" applyFont="1" applyFill="1" applyBorder="1" applyAlignment="1">
      <alignment horizontal="center" vertical="top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BH/&#1054;&#1090;&#1095;&#1077;&#1090;&#1085;&#1086;&#1089;&#1090;&#1100;_&#1091;&#1087;&#1088;/&#1054;&#1090;&#1095;&#1077;&#1090;&#1085;&#1086;&#1089;&#1090;&#1100;%20&#1074;%20&#1060;&#1040;&#1057;/2021/&#1041;&#1091;&#1093;%20&#1086;&#1090;&#1095;&#1077;&#1090;&#1085;&#1086;&#1089;&#1090;&#1100;/FORMA2.BH(v2.0.4)_UTG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FBH/&#1054;&#1090;&#1095;&#1077;&#1090;&#1085;&#1086;&#1089;&#1090;&#1100;_&#1091;&#1087;&#1088;/&#1054;&#1090;&#1095;&#1077;&#1090;&#1085;&#1086;&#1089;&#1090;&#1100;%20&#1074;%20&#1060;&#1040;&#1057;/2021/AIR.FORM67(v2.2)_UTG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Лог обновления"/>
      <sheetName val="Титульный"/>
      <sheetName val="Доходы-расходы"/>
      <sheetName val="Расшифровка показателей"/>
      <sheetName val="Комментарии"/>
      <sheetName val="modPROV"/>
      <sheetName val="Проверка"/>
      <sheetName val="modfrmCheckUpdates"/>
      <sheetName val="AllSheetsInThisWorkbook"/>
      <sheetName val="modfrmRegion"/>
      <sheetName val="modHTTP"/>
      <sheetName val="et_union"/>
      <sheetName val="TEHSHEET"/>
      <sheetName val="REESTR_ORG"/>
      <sheetName val="REESTR_FILTERED"/>
      <sheetName val="REESTR_MO"/>
      <sheetName val="modHyperlink"/>
      <sheetName val="modChange"/>
      <sheetName val="modTitleSheetHeaders"/>
      <sheetName val="modServiceModule"/>
      <sheetName val="modCommandButton"/>
      <sheetName val="modReestr"/>
      <sheetName val="modClassifierValidate"/>
      <sheetName val="modInfo"/>
      <sheetName val="modfrmReestr"/>
      <sheetName val="modfrmDateChoose"/>
      <sheetName val="modDblClick"/>
      <sheetName val="Паспорт"/>
      <sheetName val="modThisWorkbook"/>
      <sheetName val="modSheetMain01"/>
      <sheetName val="modSheetMain02"/>
      <sheetName val="modSheetMain03"/>
      <sheetName val="modSheetMain04"/>
      <sheetName val="modSheetMain05"/>
      <sheetName val="modUpdTemplMain"/>
    </sheetNames>
    <sheetDataSet>
      <sheetData sheetId="0" refreshError="1"/>
      <sheetData sheetId="1" refreshError="1"/>
      <sheetData sheetId="2">
        <row r="12">
          <cell r="D12">
            <v>2021</v>
          </cell>
        </row>
        <row r="26">
          <cell r="D26" t="str">
            <v>тыс.руб.</v>
          </cell>
        </row>
      </sheetData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Лог обновления"/>
      <sheetName val="Титульный"/>
      <sheetName val="1.1"/>
      <sheetName val="1.2"/>
      <sheetName val="1.3"/>
      <sheetName val="1.4"/>
      <sheetName val="2"/>
      <sheetName val="Комментарии"/>
      <sheetName val="Проверка"/>
      <sheetName val="TEHSHEET"/>
      <sheetName val="AllSheetsInThisWorkbook"/>
      <sheetName val="et_union"/>
      <sheetName val="modInstruction"/>
      <sheetName val="mod_01"/>
      <sheetName val="modListComs"/>
      <sheetName val="modListProv"/>
      <sheetName val="modHyp"/>
      <sheetName val="modClassifierValidate"/>
      <sheetName val="modReestr"/>
      <sheetName val="REESTR_ORG"/>
      <sheetName val="modUpdTemplMain"/>
      <sheetName val="modfrmCheckUpdates"/>
      <sheetName val="modfrmReestr"/>
      <sheetName val="modfrmRegion"/>
      <sheetName val="modHTTP"/>
      <sheetName val="OKOPF"/>
    </sheetNames>
    <sheetDataSet>
      <sheetData sheetId="0" refreshError="1"/>
      <sheetData sheetId="1" refreshError="1"/>
      <sheetData sheetId="2">
        <row r="17">
          <cell r="F17" t="str">
            <v>АО "Ю-ТИ-Джи"</v>
          </cell>
        </row>
      </sheetData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4"/>
  <sheetViews>
    <sheetView tabSelected="1" view="pageBreakPreview" zoomScaleNormal="100" zoomScaleSheetLayoutView="100" workbookViewId="0">
      <selection activeCell="A2" sqref="A2:D2"/>
    </sheetView>
  </sheetViews>
  <sheetFormatPr defaultRowHeight="15" x14ac:dyDescent="0.25"/>
  <cols>
    <col min="1" max="1" width="8.85546875" customWidth="1"/>
    <col min="2" max="2" width="50.28515625" customWidth="1"/>
    <col min="3" max="3" width="14" customWidth="1"/>
    <col min="4" max="4" width="19.7109375" customWidth="1"/>
    <col min="5" max="5" width="14.5703125" customWidth="1"/>
    <col min="6" max="6" width="14.140625" customWidth="1"/>
    <col min="8" max="8" width="15" bestFit="1" customWidth="1"/>
    <col min="9" max="9" width="14.5703125" bestFit="1" customWidth="1"/>
  </cols>
  <sheetData>
    <row r="1" spans="1:10" ht="16.5" thickBot="1" x14ac:dyDescent="0.3">
      <c r="A1" s="33" t="s">
        <v>57</v>
      </c>
      <c r="B1" s="33"/>
      <c r="C1" s="33"/>
      <c r="D1" s="33"/>
    </row>
    <row r="2" spans="1:10" ht="16.5" thickBot="1" x14ac:dyDescent="0.3">
      <c r="A2" s="34" t="s">
        <v>29</v>
      </c>
      <c r="B2" s="34"/>
      <c r="C2" s="34"/>
      <c r="D2" s="34"/>
    </row>
    <row r="3" spans="1:10" ht="54.75" thickBot="1" x14ac:dyDescent="0.3">
      <c r="A3" s="3" t="s">
        <v>22</v>
      </c>
      <c r="B3" s="4" t="s">
        <v>20</v>
      </c>
      <c r="C3" s="4" t="s">
        <v>21</v>
      </c>
      <c r="D3" s="5" t="s">
        <v>54</v>
      </c>
    </row>
    <row r="4" spans="1:10" ht="27" x14ac:dyDescent="0.25">
      <c r="A4" s="6">
        <v>1</v>
      </c>
      <c r="B4" s="7" t="s">
        <v>23</v>
      </c>
      <c r="C4" s="12" t="s">
        <v>0</v>
      </c>
      <c r="D4" s="20">
        <f>SUM(D5:D7)</f>
        <v>1649064.5305299999</v>
      </c>
    </row>
    <row r="5" spans="1:10" x14ac:dyDescent="0.25">
      <c r="A5" s="13" t="s">
        <v>13</v>
      </c>
      <c r="B5" s="14" t="s">
        <v>26</v>
      </c>
      <c r="C5" s="15" t="s">
        <v>0</v>
      </c>
      <c r="D5" s="21">
        <v>545227.12106000003</v>
      </c>
      <c r="J5" s="32"/>
    </row>
    <row r="6" spans="1:10" x14ac:dyDescent="0.25">
      <c r="A6" s="13" t="s">
        <v>14</v>
      </c>
      <c r="B6" s="14" t="s">
        <v>27</v>
      </c>
      <c r="C6" s="15" t="s">
        <v>0</v>
      </c>
      <c r="D6" s="21">
        <v>1074415.9771199999</v>
      </c>
    </row>
    <row r="7" spans="1:10" ht="15.75" thickBot="1" x14ac:dyDescent="0.3">
      <c r="A7" s="16" t="s">
        <v>15</v>
      </c>
      <c r="B7" s="17" t="s">
        <v>28</v>
      </c>
      <c r="C7" s="18" t="s">
        <v>0</v>
      </c>
      <c r="D7" s="22">
        <v>29421.432350000003</v>
      </c>
    </row>
    <row r="8" spans="1:10" ht="40.5" x14ac:dyDescent="0.25">
      <c r="A8" s="6">
        <v>2</v>
      </c>
      <c r="B8" s="7" t="s">
        <v>24</v>
      </c>
      <c r="C8" s="12" t="s">
        <v>0</v>
      </c>
      <c r="D8" s="20">
        <f>SUM(D9:D11)</f>
        <v>-956942.56011000043</v>
      </c>
    </row>
    <row r="9" spans="1:10" x14ac:dyDescent="0.25">
      <c r="A9" s="13" t="s">
        <v>16</v>
      </c>
      <c r="B9" s="14" t="s">
        <v>26</v>
      </c>
      <c r="C9" s="15" t="s">
        <v>0</v>
      </c>
      <c r="D9" s="21">
        <v>-514053.63916484802</v>
      </c>
    </row>
    <row r="10" spans="1:10" x14ac:dyDescent="0.25">
      <c r="A10" s="13" t="s">
        <v>17</v>
      </c>
      <c r="B10" s="14" t="s">
        <v>27</v>
      </c>
      <c r="C10" s="15" t="s">
        <v>0</v>
      </c>
      <c r="D10" s="21">
        <v>-419962.58506697102</v>
      </c>
    </row>
    <row r="11" spans="1:10" ht="15.75" thickBot="1" x14ac:dyDescent="0.3">
      <c r="A11" s="16" t="s">
        <v>18</v>
      </c>
      <c r="B11" s="17" t="s">
        <v>28</v>
      </c>
      <c r="C11" s="18" t="s">
        <v>0</v>
      </c>
      <c r="D11" s="22">
        <v>-22926.335878181399</v>
      </c>
    </row>
    <row r="12" spans="1:10" ht="15.75" thickBot="1" x14ac:dyDescent="0.3">
      <c r="A12" s="10">
        <v>3</v>
      </c>
      <c r="B12" s="11" t="s">
        <v>1</v>
      </c>
      <c r="C12" s="2" t="s">
        <v>0</v>
      </c>
      <c r="D12" s="23">
        <f>D4+D8</f>
        <v>692121.97041999944</v>
      </c>
      <c r="E12" s="19"/>
    </row>
    <row r="13" spans="1:10" ht="15.75" thickBot="1" x14ac:dyDescent="0.3">
      <c r="A13" s="10">
        <v>4</v>
      </c>
      <c r="B13" s="11" t="s">
        <v>2</v>
      </c>
      <c r="C13" s="2" t="s">
        <v>0</v>
      </c>
      <c r="D13" s="23">
        <v>0</v>
      </c>
    </row>
    <row r="14" spans="1:10" ht="15.75" thickBot="1" x14ac:dyDescent="0.3">
      <c r="A14" s="10">
        <v>5</v>
      </c>
      <c r="B14" s="11" t="s">
        <v>3</v>
      </c>
      <c r="C14" s="2" t="s">
        <v>0</v>
      </c>
      <c r="D14" s="23">
        <v>11235</v>
      </c>
      <c r="F14" s="19"/>
    </row>
    <row r="15" spans="1:10" ht="15.75" thickBot="1" x14ac:dyDescent="0.3">
      <c r="A15" s="10">
        <v>6</v>
      </c>
      <c r="B15" s="11" t="s">
        <v>4</v>
      </c>
      <c r="C15" s="2" t="s">
        <v>0</v>
      </c>
      <c r="D15" s="23">
        <v>-12533</v>
      </c>
    </row>
    <row r="16" spans="1:10" ht="15.75" customHeight="1" thickBot="1" x14ac:dyDescent="0.3">
      <c r="A16" s="10">
        <v>7</v>
      </c>
      <c r="B16" s="11" t="s">
        <v>5</v>
      </c>
      <c r="C16" s="2" t="s">
        <v>0</v>
      </c>
      <c r="D16" s="23">
        <v>312184</v>
      </c>
    </row>
    <row r="17" spans="1:4" ht="15.75" customHeight="1" thickBot="1" x14ac:dyDescent="0.3">
      <c r="A17" s="10">
        <v>8</v>
      </c>
      <c r="B17" s="11" t="s">
        <v>6</v>
      </c>
      <c r="C17" s="2" t="s">
        <v>0</v>
      </c>
      <c r="D17" s="23">
        <v>-313679</v>
      </c>
    </row>
    <row r="18" spans="1:4" ht="15.75" thickBot="1" x14ac:dyDescent="0.3">
      <c r="A18" s="10">
        <v>9</v>
      </c>
      <c r="B18" s="11" t="s">
        <v>7</v>
      </c>
      <c r="C18" s="2" t="s">
        <v>0</v>
      </c>
      <c r="D18" s="23">
        <f>D12+D13+D14+D15+D16+D17</f>
        <v>689328.97041999944</v>
      </c>
    </row>
    <row r="19" spans="1:4" ht="15.75" thickBot="1" x14ac:dyDescent="0.3">
      <c r="A19" s="10">
        <v>10</v>
      </c>
      <c r="B19" s="11" t="s">
        <v>8</v>
      </c>
      <c r="C19" s="2" t="s">
        <v>0</v>
      </c>
      <c r="D19" s="23">
        <v>-140530</v>
      </c>
    </row>
    <row r="20" spans="1:4" ht="27.75" thickBot="1" x14ac:dyDescent="0.3">
      <c r="A20" s="8" t="s">
        <v>19</v>
      </c>
      <c r="B20" s="9" t="s">
        <v>25</v>
      </c>
      <c r="C20" s="1" t="s">
        <v>0</v>
      </c>
      <c r="D20" s="23">
        <v>0</v>
      </c>
    </row>
    <row r="21" spans="1:4" ht="27.75" thickBot="1" x14ac:dyDescent="0.3">
      <c r="A21" s="10">
        <v>11</v>
      </c>
      <c r="B21" s="11" t="s">
        <v>9</v>
      </c>
      <c r="C21" s="2" t="s">
        <v>0</v>
      </c>
      <c r="D21" s="23">
        <v>-9363</v>
      </c>
    </row>
    <row r="22" spans="1:4" ht="15.75" thickBot="1" x14ac:dyDescent="0.3">
      <c r="A22" s="10">
        <v>12</v>
      </c>
      <c r="B22" s="11" t="s">
        <v>10</v>
      </c>
      <c r="C22" s="2" t="s">
        <v>0</v>
      </c>
      <c r="D22" s="23">
        <v>11628</v>
      </c>
    </row>
    <row r="23" spans="1:4" ht="15.75" thickBot="1" x14ac:dyDescent="0.3">
      <c r="A23" s="10">
        <v>13</v>
      </c>
      <c r="B23" s="11" t="s">
        <v>11</v>
      </c>
      <c r="C23" s="2" t="s">
        <v>0</v>
      </c>
      <c r="D23" s="23">
        <v>-1098</v>
      </c>
    </row>
    <row r="24" spans="1:4" ht="21" customHeight="1" thickBot="1" x14ac:dyDescent="0.3">
      <c r="A24" s="10">
        <v>14</v>
      </c>
      <c r="B24" s="11" t="s">
        <v>12</v>
      </c>
      <c r="C24" s="2" t="s">
        <v>0</v>
      </c>
      <c r="D24" s="23">
        <f>D18+D19+D20+D21+D22+D23</f>
        <v>549965.97041999944</v>
      </c>
    </row>
  </sheetData>
  <mergeCells count="2">
    <mergeCell ref="A1:D1"/>
    <mergeCell ref="A2:D2"/>
  </mergeCells>
  <pageMargins left="0.7" right="0.7" top="0.75" bottom="0.75" header="0.3" footer="0.3"/>
  <pageSetup paperSize="9" scale="9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5"/>
  <sheetViews>
    <sheetView view="pageBreakPreview" zoomScale="85" zoomScaleNormal="100" zoomScaleSheetLayoutView="85" workbookViewId="0">
      <pane ySplit="6" topLeftCell="A7" activePane="bottomLeft" state="frozen"/>
      <selection activeCell="D24" sqref="D24"/>
      <selection pane="bottomLeft" activeCell="A2" sqref="A2:L2"/>
    </sheetView>
  </sheetViews>
  <sheetFormatPr defaultRowHeight="15" x14ac:dyDescent="0.25"/>
  <cols>
    <col min="1" max="1" width="43.7109375" bestFit="1" customWidth="1"/>
    <col min="2" max="2" width="11.5703125" customWidth="1"/>
    <col min="3" max="3" width="17.85546875" customWidth="1"/>
    <col min="4" max="4" width="12.28515625" customWidth="1"/>
    <col min="5" max="5" width="13.140625" customWidth="1"/>
    <col min="6" max="6" width="13.7109375" customWidth="1"/>
    <col min="7" max="7" width="11.85546875" customWidth="1"/>
    <col min="8" max="8" width="14.140625" customWidth="1"/>
    <col min="9" max="9" width="17.140625" customWidth="1"/>
    <col min="10" max="10" width="12.140625" customWidth="1"/>
    <col min="11" max="11" width="11.5703125" customWidth="1"/>
  </cols>
  <sheetData>
    <row r="1" spans="1:12" ht="15.75" x14ac:dyDescent="0.25">
      <c r="A1" s="37" t="s">
        <v>57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</row>
    <row r="2" spans="1:12" ht="15.75" x14ac:dyDescent="0.25">
      <c r="A2" s="36" t="s">
        <v>30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</row>
    <row r="3" spans="1:12" ht="15.75" customHeight="1" thickBot="1" x14ac:dyDescent="0.3">
      <c r="A3" s="35" t="s">
        <v>53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</row>
    <row r="4" spans="1:12" ht="16.5" thickBot="1" x14ac:dyDescent="0.3">
      <c r="A4" s="41" t="s">
        <v>31</v>
      </c>
      <c r="B4" s="44" t="s">
        <v>32</v>
      </c>
      <c r="C4" s="46" t="s">
        <v>33</v>
      </c>
      <c r="D4" s="47"/>
      <c r="E4" s="47"/>
      <c r="F4" s="47"/>
      <c r="G4" s="47"/>
      <c r="H4" s="47"/>
      <c r="I4" s="47"/>
      <c r="J4" s="47"/>
      <c r="K4" s="47"/>
      <c r="L4" s="48"/>
    </row>
    <row r="5" spans="1:12" ht="111" thickBot="1" x14ac:dyDescent="0.3">
      <c r="A5" s="42"/>
      <c r="B5" s="45"/>
      <c r="C5" s="25" t="s">
        <v>34</v>
      </c>
      <c r="D5" s="25" t="s">
        <v>35</v>
      </c>
      <c r="E5" s="25" t="s">
        <v>36</v>
      </c>
      <c r="F5" s="25" t="s">
        <v>37</v>
      </c>
      <c r="G5" s="25" t="s">
        <v>38</v>
      </c>
      <c r="H5" s="25" t="s">
        <v>39</v>
      </c>
      <c r="I5" s="25" t="s">
        <v>40</v>
      </c>
      <c r="J5" s="25" t="s">
        <v>41</v>
      </c>
      <c r="K5" s="25" t="s">
        <v>42</v>
      </c>
      <c r="L5" s="25" t="s">
        <v>43</v>
      </c>
    </row>
    <row r="6" spans="1:12" ht="16.5" thickBot="1" x14ac:dyDescent="0.3">
      <c r="A6" s="43"/>
      <c r="B6" s="25">
        <v>1</v>
      </c>
      <c r="C6" s="25">
        <v>2</v>
      </c>
      <c r="D6" s="25">
        <v>3</v>
      </c>
      <c r="E6" s="25">
        <v>4</v>
      </c>
      <c r="F6" s="25">
        <v>5</v>
      </c>
      <c r="G6" s="25">
        <v>6</v>
      </c>
      <c r="H6" s="25">
        <v>7</v>
      </c>
      <c r="I6" s="25">
        <v>8</v>
      </c>
      <c r="J6" s="25">
        <v>9</v>
      </c>
      <c r="K6" s="25">
        <v>10</v>
      </c>
      <c r="L6" s="25">
        <v>11</v>
      </c>
    </row>
    <row r="7" spans="1:12" ht="16.5" thickBot="1" x14ac:dyDescent="0.3">
      <c r="A7" s="24" t="s">
        <v>44</v>
      </c>
      <c r="B7" s="38"/>
      <c r="C7" s="39"/>
      <c r="D7" s="39"/>
      <c r="E7" s="39"/>
      <c r="F7" s="39"/>
      <c r="G7" s="39"/>
      <c r="H7" s="39"/>
      <c r="I7" s="39"/>
      <c r="J7" s="39"/>
      <c r="K7" s="39"/>
      <c r="L7" s="40"/>
    </row>
    <row r="8" spans="1:12" ht="32.25" thickBot="1" x14ac:dyDescent="0.3">
      <c r="A8" s="24" t="s">
        <v>45</v>
      </c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</row>
    <row r="9" spans="1:12" ht="32.25" thickBot="1" x14ac:dyDescent="0.3">
      <c r="A9" s="24" t="s">
        <v>46</v>
      </c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</row>
    <row r="10" spans="1:12" ht="24" customHeight="1" thickBot="1" x14ac:dyDescent="0.3">
      <c r="A10" s="24" t="s">
        <v>47</v>
      </c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</row>
    <row r="11" spans="1:12" ht="16.5" thickBot="1" x14ac:dyDescent="0.3">
      <c r="A11" s="28" t="s">
        <v>48</v>
      </c>
      <c r="B11" s="29">
        <f>SUM(C11:L11)</f>
        <v>514053.6391648479</v>
      </c>
      <c r="C11" s="29"/>
      <c r="D11" s="29">
        <v>89266.393279234631</v>
      </c>
      <c r="E11" s="29">
        <v>257201.63132921403</v>
      </c>
      <c r="F11" s="29">
        <v>65662.350124330129</v>
      </c>
      <c r="G11" s="29">
        <v>0</v>
      </c>
      <c r="H11" s="29">
        <v>101923.26443206907</v>
      </c>
      <c r="I11" s="30"/>
      <c r="J11" s="30"/>
      <c r="K11" s="30"/>
      <c r="L11" s="30"/>
    </row>
    <row r="12" spans="1:12" ht="32.25" thickBot="1" x14ac:dyDescent="0.3">
      <c r="A12" s="24" t="s">
        <v>49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</row>
    <row r="13" spans="1:12" ht="19.5" customHeight="1" thickBot="1" x14ac:dyDescent="0.3">
      <c r="A13" s="24" t="s">
        <v>50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</row>
    <row r="14" spans="1:12" ht="20.25" customHeight="1" thickBot="1" x14ac:dyDescent="0.3">
      <c r="A14" s="24" t="s">
        <v>51</v>
      </c>
      <c r="B14" s="27">
        <f>B11</f>
        <v>514053.6391648479</v>
      </c>
      <c r="C14" s="27"/>
      <c r="D14" s="27">
        <f t="shared" ref="D14:H14" si="0">D11</f>
        <v>89266.393279234631</v>
      </c>
      <c r="E14" s="27">
        <f t="shared" si="0"/>
        <v>257201.63132921403</v>
      </c>
      <c r="F14" s="27">
        <f t="shared" si="0"/>
        <v>65662.350124330129</v>
      </c>
      <c r="G14" s="27">
        <f t="shared" si="0"/>
        <v>0</v>
      </c>
      <c r="H14" s="27">
        <f t="shared" si="0"/>
        <v>101923.26443206907</v>
      </c>
      <c r="I14" s="27"/>
      <c r="J14" s="27"/>
      <c r="K14" s="27"/>
      <c r="L14" s="27"/>
    </row>
    <row r="15" spans="1:12" ht="21.75" customHeight="1" thickBot="1" x14ac:dyDescent="0.3">
      <c r="A15" s="24" t="s">
        <v>52</v>
      </c>
      <c r="B15" s="29">
        <f>SUM(C15:L15)</f>
        <v>442888.92094515217</v>
      </c>
      <c r="C15" s="26"/>
      <c r="D15" s="27">
        <v>73198.605550765395</v>
      </c>
      <c r="E15" s="27">
        <v>118987.98637078593</v>
      </c>
      <c r="F15" s="27">
        <v>32539.18809566987</v>
      </c>
      <c r="G15" s="27">
        <v>407.93624000000005</v>
      </c>
      <c r="H15" s="27">
        <v>217755.20468793093</v>
      </c>
      <c r="I15" s="26"/>
      <c r="J15" s="27"/>
      <c r="K15" s="27"/>
      <c r="L15" s="26"/>
    </row>
  </sheetData>
  <mergeCells count="7">
    <mergeCell ref="A3:L3"/>
    <mergeCell ref="A2:L2"/>
    <mergeCell ref="A1:L1"/>
    <mergeCell ref="B7:L7"/>
    <mergeCell ref="A4:A6"/>
    <mergeCell ref="B4:B5"/>
    <mergeCell ref="C4:L4"/>
  </mergeCells>
  <pageMargins left="0.7" right="0.7" top="0.75" bottom="0.75" header="0.3" footer="0.3"/>
  <pageSetup paperSize="9" scale="6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4"/>
  <sheetViews>
    <sheetView view="pageBreakPreview" zoomScale="85" zoomScaleNormal="100" zoomScaleSheetLayoutView="85" workbookViewId="0">
      <selection activeCell="A2" sqref="A2:D2"/>
    </sheetView>
  </sheetViews>
  <sheetFormatPr defaultRowHeight="15" x14ac:dyDescent="0.25"/>
  <cols>
    <col min="1" max="1" width="8.85546875" customWidth="1"/>
    <col min="2" max="2" width="50.28515625" customWidth="1"/>
    <col min="3" max="3" width="14" customWidth="1"/>
    <col min="4" max="4" width="19.7109375" customWidth="1"/>
    <col min="5" max="5" width="14.5703125" customWidth="1"/>
    <col min="6" max="6" width="14.140625" customWidth="1"/>
  </cols>
  <sheetData>
    <row r="1" spans="1:5" ht="16.5" thickBot="1" x14ac:dyDescent="0.3">
      <c r="A1" s="33" t="s">
        <v>57</v>
      </c>
      <c r="B1" s="33"/>
      <c r="C1" s="33"/>
      <c r="D1" s="33"/>
    </row>
    <row r="2" spans="1:5" ht="16.5" thickBot="1" x14ac:dyDescent="0.3">
      <c r="A2" s="34" t="s">
        <v>29</v>
      </c>
      <c r="B2" s="34"/>
      <c r="C2" s="34"/>
      <c r="D2" s="34"/>
    </row>
    <row r="3" spans="1:5" ht="54.75" thickBot="1" x14ac:dyDescent="0.3">
      <c r="A3" s="3" t="s">
        <v>22</v>
      </c>
      <c r="B3" s="4" t="s">
        <v>20</v>
      </c>
      <c r="C3" s="4" t="s">
        <v>21</v>
      </c>
      <c r="D3" s="5" t="s">
        <v>55</v>
      </c>
    </row>
    <row r="4" spans="1:5" ht="27" x14ac:dyDescent="0.25">
      <c r="A4" s="6">
        <v>1</v>
      </c>
      <c r="B4" s="7" t="s">
        <v>23</v>
      </c>
      <c r="C4" s="12" t="s">
        <v>0</v>
      </c>
      <c r="D4" s="20">
        <f>SUM(D5:D7)</f>
        <v>2440288.7999278582</v>
      </c>
    </row>
    <row r="5" spans="1:5" x14ac:dyDescent="0.25">
      <c r="A5" s="13" t="s">
        <v>13</v>
      </c>
      <c r="B5" s="14" t="s">
        <v>26</v>
      </c>
      <c r="C5" s="15" t="s">
        <v>0</v>
      </c>
      <c r="D5" s="21">
        <v>811634.10187244613</v>
      </c>
    </row>
    <row r="6" spans="1:5" x14ac:dyDescent="0.25">
      <c r="A6" s="13" t="s">
        <v>14</v>
      </c>
      <c r="B6" s="14" t="s">
        <v>27</v>
      </c>
      <c r="C6" s="15" t="s">
        <v>0</v>
      </c>
      <c r="D6" s="21">
        <v>1606244.6980554122</v>
      </c>
    </row>
    <row r="7" spans="1:5" ht="15.75" thickBot="1" x14ac:dyDescent="0.3">
      <c r="A7" s="16" t="s">
        <v>15</v>
      </c>
      <c r="B7" s="17" t="s">
        <v>28</v>
      </c>
      <c r="C7" s="18" t="s">
        <v>0</v>
      </c>
      <c r="D7" s="22">
        <v>22410</v>
      </c>
    </row>
    <row r="8" spans="1:5" ht="40.5" x14ac:dyDescent="0.25">
      <c r="A8" s="6">
        <v>2</v>
      </c>
      <c r="B8" s="7" t="s">
        <v>24</v>
      </c>
      <c r="C8" s="12" t="s">
        <v>0</v>
      </c>
      <c r="D8" s="20">
        <f>SUM(D9:D11)</f>
        <v>-2271752.1342780543</v>
      </c>
    </row>
    <row r="9" spans="1:5" x14ac:dyDescent="0.25">
      <c r="A9" s="13" t="s">
        <v>16</v>
      </c>
      <c r="B9" s="14" t="s">
        <v>26</v>
      </c>
      <c r="C9" s="15" t="s">
        <v>0</v>
      </c>
      <c r="D9" s="21">
        <v>-1220347.4906288059</v>
      </c>
      <c r="E9" s="31"/>
    </row>
    <row r="10" spans="1:5" x14ac:dyDescent="0.25">
      <c r="A10" s="13" t="s">
        <v>17</v>
      </c>
      <c r="B10" s="14" t="s">
        <v>27</v>
      </c>
      <c r="C10" s="15" t="s">
        <v>0</v>
      </c>
      <c r="D10" s="21">
        <v>-996978.22911455878</v>
      </c>
      <c r="E10" s="31"/>
    </row>
    <row r="11" spans="1:5" ht="15.75" thickBot="1" x14ac:dyDescent="0.3">
      <c r="A11" s="16" t="s">
        <v>18</v>
      </c>
      <c r="B11" s="17" t="s">
        <v>28</v>
      </c>
      <c r="C11" s="18" t="s">
        <v>0</v>
      </c>
      <c r="D11" s="22">
        <v>-54426.414534689728</v>
      </c>
      <c r="E11" s="31"/>
    </row>
    <row r="12" spans="1:5" ht="15.75" thickBot="1" x14ac:dyDescent="0.3">
      <c r="A12" s="10">
        <v>3</v>
      </c>
      <c r="B12" s="11" t="s">
        <v>1</v>
      </c>
      <c r="C12" s="2" t="s">
        <v>0</v>
      </c>
      <c r="D12" s="23">
        <f>D4+D8</f>
        <v>168536.66564980382</v>
      </c>
      <c r="E12" s="19"/>
    </row>
    <row r="13" spans="1:5" ht="15.75" thickBot="1" x14ac:dyDescent="0.3">
      <c r="A13" s="10">
        <v>4</v>
      </c>
      <c r="B13" s="11" t="s">
        <v>2</v>
      </c>
      <c r="C13" s="2" t="s">
        <v>0</v>
      </c>
      <c r="D13" s="23">
        <v>0</v>
      </c>
    </row>
    <row r="14" spans="1:5" ht="15.75" thickBot="1" x14ac:dyDescent="0.3">
      <c r="A14" s="10">
        <v>5</v>
      </c>
      <c r="B14" s="11" t="s">
        <v>3</v>
      </c>
      <c r="C14" s="2" t="s">
        <v>0</v>
      </c>
      <c r="D14" s="23">
        <f>стр.1_2022_факт!D14*1.009</f>
        <v>11336.114999999998</v>
      </c>
    </row>
    <row r="15" spans="1:5" ht="15.75" thickBot="1" x14ac:dyDescent="0.3">
      <c r="A15" s="10">
        <v>6</v>
      </c>
      <c r="B15" s="11" t="s">
        <v>4</v>
      </c>
      <c r="C15" s="2" t="s">
        <v>0</v>
      </c>
      <c r="D15" s="23">
        <f>стр.1_2022_факт!D15*1.0267</f>
        <v>-12867.631099999999</v>
      </c>
    </row>
    <row r="16" spans="1:5" ht="15.75" customHeight="1" thickBot="1" x14ac:dyDescent="0.3">
      <c r="A16" s="10">
        <v>7</v>
      </c>
      <c r="B16" s="11" t="s">
        <v>5</v>
      </c>
      <c r="C16" s="2" t="s">
        <v>0</v>
      </c>
      <c r="D16" s="23">
        <f>стр.1_2022_факт!D16*1.03</f>
        <v>321549.52</v>
      </c>
    </row>
    <row r="17" spans="1:4" ht="15.75" customHeight="1" thickBot="1" x14ac:dyDescent="0.3">
      <c r="A17" s="10">
        <v>8</v>
      </c>
      <c r="B17" s="11" t="s">
        <v>6</v>
      </c>
      <c r="C17" s="2" t="s">
        <v>0</v>
      </c>
      <c r="D17" s="23">
        <f>стр.1_2022_факт!D17*1.0135</f>
        <v>-317913.66650000005</v>
      </c>
    </row>
    <row r="18" spans="1:4" ht="15.75" thickBot="1" x14ac:dyDescent="0.3">
      <c r="A18" s="10">
        <v>9</v>
      </c>
      <c r="B18" s="11" t="s">
        <v>7</v>
      </c>
      <c r="C18" s="2" t="s">
        <v>0</v>
      </c>
      <c r="D18" s="23">
        <f>D12+D13+D14+D15+D16+D17</f>
        <v>170641.00304980378</v>
      </c>
    </row>
    <row r="19" spans="1:4" ht="15.75" thickBot="1" x14ac:dyDescent="0.3">
      <c r="A19" s="10">
        <v>10</v>
      </c>
      <c r="B19" s="11" t="s">
        <v>8</v>
      </c>
      <c r="C19" s="2" t="s">
        <v>0</v>
      </c>
      <c r="D19" s="23">
        <f>D18*0.2</f>
        <v>34128.200609960761</v>
      </c>
    </row>
    <row r="20" spans="1:4" ht="27.75" thickBot="1" x14ac:dyDescent="0.3">
      <c r="A20" s="8" t="s">
        <v>19</v>
      </c>
      <c r="B20" s="9" t="s">
        <v>25</v>
      </c>
      <c r="C20" s="1" t="s">
        <v>0</v>
      </c>
      <c r="D20" s="23">
        <v>0</v>
      </c>
    </row>
    <row r="21" spans="1:4" ht="27.75" thickBot="1" x14ac:dyDescent="0.3">
      <c r="A21" s="10">
        <v>11</v>
      </c>
      <c r="B21" s="11" t="s">
        <v>9</v>
      </c>
      <c r="C21" s="2" t="s">
        <v>0</v>
      </c>
      <c r="D21" s="23">
        <f>стр.1_2022_факт!D21*1.05</f>
        <v>-9831.15</v>
      </c>
    </row>
    <row r="22" spans="1:4" ht="15.75" thickBot="1" x14ac:dyDescent="0.3">
      <c r="A22" s="10">
        <v>12</v>
      </c>
      <c r="B22" s="11" t="s">
        <v>10</v>
      </c>
      <c r="C22" s="2" t="s">
        <v>0</v>
      </c>
      <c r="D22" s="23">
        <f>стр.1_2022_факт!D22*1.0456</f>
        <v>12158.236800000001</v>
      </c>
    </row>
    <row r="23" spans="1:4" ht="15.75" thickBot="1" x14ac:dyDescent="0.3">
      <c r="A23" s="10">
        <v>13</v>
      </c>
      <c r="B23" s="11" t="s">
        <v>11</v>
      </c>
      <c r="C23" s="2" t="s">
        <v>0</v>
      </c>
      <c r="D23" s="23">
        <f>стр.1_2022_факт!D23*1.0234</f>
        <v>-1123.6932000000002</v>
      </c>
    </row>
    <row r="24" spans="1:4" ht="21" customHeight="1" thickBot="1" x14ac:dyDescent="0.3">
      <c r="A24" s="10">
        <v>14</v>
      </c>
      <c r="B24" s="11" t="s">
        <v>12</v>
      </c>
      <c r="C24" s="2" t="s">
        <v>0</v>
      </c>
      <c r="D24" s="23">
        <f>D18+D19+D20+D21+D22+D23</f>
        <v>205972.59725976456</v>
      </c>
    </row>
  </sheetData>
  <mergeCells count="2">
    <mergeCell ref="A1:D1"/>
    <mergeCell ref="A2:D2"/>
  </mergeCells>
  <pageMargins left="0.7" right="0.7" top="0.75" bottom="0.75" header="0.3" footer="0.3"/>
  <pageSetup paperSize="9" scale="94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5"/>
  <sheetViews>
    <sheetView view="pageBreakPreview" zoomScale="85" zoomScaleNormal="100" zoomScaleSheetLayoutView="85" workbookViewId="0">
      <pane ySplit="6" topLeftCell="A7" activePane="bottomLeft" state="frozen"/>
      <selection activeCell="D24" sqref="D24"/>
      <selection pane="bottomLeft" activeCell="A2" sqref="A2:L2"/>
    </sheetView>
  </sheetViews>
  <sheetFormatPr defaultRowHeight="15" x14ac:dyDescent="0.25"/>
  <cols>
    <col min="1" max="1" width="43.7109375" bestFit="1" customWidth="1"/>
    <col min="2" max="2" width="11.5703125" customWidth="1"/>
    <col min="3" max="3" width="17.85546875" customWidth="1"/>
    <col min="4" max="4" width="12.28515625" customWidth="1"/>
    <col min="5" max="5" width="13.140625" customWidth="1"/>
    <col min="6" max="6" width="13.7109375" customWidth="1"/>
    <col min="7" max="7" width="11.85546875" customWidth="1"/>
    <col min="8" max="8" width="14.140625" customWidth="1"/>
    <col min="9" max="9" width="17.140625" customWidth="1"/>
    <col min="10" max="10" width="12.140625" customWidth="1"/>
    <col min="11" max="11" width="11.5703125" customWidth="1"/>
  </cols>
  <sheetData>
    <row r="1" spans="1:12" ht="15.75" x14ac:dyDescent="0.25">
      <c r="A1" s="37" t="s">
        <v>57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</row>
    <row r="2" spans="1:12" ht="15.75" x14ac:dyDescent="0.25">
      <c r="A2" s="36" t="s">
        <v>30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</row>
    <row r="3" spans="1:12" ht="15.75" customHeight="1" thickBot="1" x14ac:dyDescent="0.3">
      <c r="A3" s="35" t="s">
        <v>53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</row>
    <row r="4" spans="1:12" ht="16.5" thickBot="1" x14ac:dyDescent="0.3">
      <c r="A4" s="41" t="s">
        <v>31</v>
      </c>
      <c r="B4" s="44" t="s">
        <v>32</v>
      </c>
      <c r="C4" s="46" t="s">
        <v>33</v>
      </c>
      <c r="D4" s="47"/>
      <c r="E4" s="47"/>
      <c r="F4" s="47"/>
      <c r="G4" s="47"/>
      <c r="H4" s="47"/>
      <c r="I4" s="47"/>
      <c r="J4" s="47"/>
      <c r="K4" s="47"/>
      <c r="L4" s="48"/>
    </row>
    <row r="5" spans="1:12" ht="111" thickBot="1" x14ac:dyDescent="0.3">
      <c r="A5" s="42"/>
      <c r="B5" s="45"/>
      <c r="C5" s="25" t="s">
        <v>34</v>
      </c>
      <c r="D5" s="25" t="s">
        <v>35</v>
      </c>
      <c r="E5" s="25" t="s">
        <v>36</v>
      </c>
      <c r="F5" s="25" t="s">
        <v>37</v>
      </c>
      <c r="G5" s="25" t="s">
        <v>38</v>
      </c>
      <c r="H5" s="25" t="s">
        <v>39</v>
      </c>
      <c r="I5" s="25" t="s">
        <v>40</v>
      </c>
      <c r="J5" s="25" t="s">
        <v>41</v>
      </c>
      <c r="K5" s="25" t="s">
        <v>42</v>
      </c>
      <c r="L5" s="25" t="s">
        <v>43</v>
      </c>
    </row>
    <row r="6" spans="1:12" ht="16.5" thickBot="1" x14ac:dyDescent="0.3">
      <c r="A6" s="43"/>
      <c r="B6" s="25">
        <v>1</v>
      </c>
      <c r="C6" s="25">
        <v>2</v>
      </c>
      <c r="D6" s="25">
        <v>3</v>
      </c>
      <c r="E6" s="25">
        <v>4</v>
      </c>
      <c r="F6" s="25">
        <v>5</v>
      </c>
      <c r="G6" s="25">
        <v>6</v>
      </c>
      <c r="H6" s="25">
        <v>7</v>
      </c>
      <c r="I6" s="25">
        <v>8</v>
      </c>
      <c r="J6" s="25">
        <v>9</v>
      </c>
      <c r="K6" s="25">
        <v>10</v>
      </c>
      <c r="L6" s="25">
        <v>11</v>
      </c>
    </row>
    <row r="7" spans="1:12" ht="16.5" thickBot="1" x14ac:dyDescent="0.3">
      <c r="A7" s="24" t="s">
        <v>44</v>
      </c>
      <c r="B7" s="38"/>
      <c r="C7" s="39"/>
      <c r="D7" s="39"/>
      <c r="E7" s="39"/>
      <c r="F7" s="39"/>
      <c r="G7" s="39"/>
      <c r="H7" s="39"/>
      <c r="I7" s="39"/>
      <c r="J7" s="39"/>
      <c r="K7" s="39"/>
      <c r="L7" s="40"/>
    </row>
    <row r="8" spans="1:12" ht="32.25" thickBot="1" x14ac:dyDescent="0.3">
      <c r="A8" s="24" t="s">
        <v>45</v>
      </c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</row>
    <row r="9" spans="1:12" ht="32.25" thickBot="1" x14ac:dyDescent="0.3">
      <c r="A9" s="24" t="s">
        <v>46</v>
      </c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</row>
    <row r="10" spans="1:12" ht="24" customHeight="1" thickBot="1" x14ac:dyDescent="0.3">
      <c r="A10" s="24" t="s">
        <v>47</v>
      </c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</row>
    <row r="11" spans="1:12" ht="16.5" thickBot="1" x14ac:dyDescent="0.3">
      <c r="A11" s="28" t="s">
        <v>48</v>
      </c>
      <c r="B11" s="29">
        <f>SUM(C11:L11)</f>
        <v>1220347.4906288059</v>
      </c>
      <c r="C11" s="29"/>
      <c r="D11" s="29">
        <v>211915.66547954004</v>
      </c>
      <c r="E11" s="29">
        <v>610588.74301167496</v>
      </c>
      <c r="F11" s="29">
        <v>155880.39476425102</v>
      </c>
      <c r="G11" s="29">
        <v>0</v>
      </c>
      <c r="H11" s="29">
        <v>241962.68737333981</v>
      </c>
      <c r="I11" s="30"/>
      <c r="J11" s="30"/>
      <c r="K11" s="30"/>
      <c r="L11" s="30"/>
    </row>
    <row r="12" spans="1:12" ht="32.25" thickBot="1" x14ac:dyDescent="0.3">
      <c r="A12" s="24" t="s">
        <v>49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</row>
    <row r="13" spans="1:12" ht="19.5" customHeight="1" thickBot="1" x14ac:dyDescent="0.3">
      <c r="A13" s="24" t="s">
        <v>50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</row>
    <row r="14" spans="1:12" ht="20.25" customHeight="1" thickBot="1" x14ac:dyDescent="0.3">
      <c r="A14" s="24" t="s">
        <v>51</v>
      </c>
      <c r="B14" s="27">
        <f>B11</f>
        <v>1220347.4906288059</v>
      </c>
      <c r="C14" s="27"/>
      <c r="D14" s="27">
        <f t="shared" ref="D14:H14" si="0">D11</f>
        <v>211915.66547954004</v>
      </c>
      <c r="E14" s="27">
        <f t="shared" si="0"/>
        <v>610588.74301167496</v>
      </c>
      <c r="F14" s="27">
        <f t="shared" si="0"/>
        <v>155880.39476425102</v>
      </c>
      <c r="G14" s="27">
        <f t="shared" si="0"/>
        <v>0</v>
      </c>
      <c r="H14" s="27">
        <f t="shared" si="0"/>
        <v>241962.68737333981</v>
      </c>
      <c r="I14" s="27"/>
      <c r="J14" s="27"/>
      <c r="K14" s="27"/>
      <c r="L14" s="27"/>
    </row>
    <row r="15" spans="1:12" ht="21.75" customHeight="1" thickBot="1" x14ac:dyDescent="0.3">
      <c r="A15" s="24" t="s">
        <v>52</v>
      </c>
      <c r="B15" s="29">
        <f>SUM(C15:L15)</f>
        <v>1051404.6436492484</v>
      </c>
      <c r="C15" s="26"/>
      <c r="D15" s="27">
        <v>173771.23279689212</v>
      </c>
      <c r="E15" s="27">
        <v>282473.81113471312</v>
      </c>
      <c r="F15" s="27">
        <v>77247.029325893833</v>
      </c>
      <c r="G15" s="27">
        <v>968.42805670889777</v>
      </c>
      <c r="H15" s="27">
        <v>516944.14233504038</v>
      </c>
      <c r="I15" s="26"/>
      <c r="J15" s="27"/>
      <c r="K15" s="27"/>
      <c r="L15" s="26"/>
    </row>
  </sheetData>
  <mergeCells count="7">
    <mergeCell ref="B7:L7"/>
    <mergeCell ref="A1:L1"/>
    <mergeCell ref="A2:L2"/>
    <mergeCell ref="A3:L3"/>
    <mergeCell ref="A4:A6"/>
    <mergeCell ref="B4:B5"/>
    <mergeCell ref="C4:L4"/>
  </mergeCells>
  <pageMargins left="0.7" right="0.7" top="0.75" bottom="0.75" header="0.3" footer="0.3"/>
  <pageSetup paperSize="9" scale="6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view="pageBreakPreview" zoomScaleNormal="100" zoomScaleSheetLayoutView="100" workbookViewId="0">
      <selection activeCell="A2" sqref="A2:D2"/>
    </sheetView>
  </sheetViews>
  <sheetFormatPr defaultRowHeight="15" x14ac:dyDescent="0.25"/>
  <cols>
    <col min="1" max="1" width="8.85546875" customWidth="1"/>
    <col min="2" max="2" width="50.28515625" customWidth="1"/>
    <col min="3" max="3" width="14" customWidth="1"/>
    <col min="4" max="4" width="19.7109375" customWidth="1"/>
    <col min="5" max="5" width="14.5703125" customWidth="1"/>
    <col min="6" max="6" width="14.140625" customWidth="1"/>
  </cols>
  <sheetData>
    <row r="1" spans="1:5" ht="16.5" thickBot="1" x14ac:dyDescent="0.3">
      <c r="A1" s="33" t="s">
        <v>57</v>
      </c>
      <c r="B1" s="33"/>
      <c r="C1" s="33"/>
      <c r="D1" s="33"/>
    </row>
    <row r="2" spans="1:5" ht="16.5" thickBot="1" x14ac:dyDescent="0.3">
      <c r="A2" s="34" t="s">
        <v>29</v>
      </c>
      <c r="B2" s="34"/>
      <c r="C2" s="34"/>
      <c r="D2" s="34"/>
    </row>
    <row r="3" spans="1:5" ht="54.75" thickBot="1" x14ac:dyDescent="0.3">
      <c r="A3" s="3" t="s">
        <v>22</v>
      </c>
      <c r="B3" s="4" t="s">
        <v>20</v>
      </c>
      <c r="C3" s="4" t="s">
        <v>21</v>
      </c>
      <c r="D3" s="5" t="s">
        <v>56</v>
      </c>
    </row>
    <row r="4" spans="1:5" ht="27" x14ac:dyDescent="0.25">
      <c r="A4" s="6">
        <v>1</v>
      </c>
      <c r="B4" s="7" t="s">
        <v>23</v>
      </c>
      <c r="C4" s="12" t="s">
        <v>0</v>
      </c>
      <c r="D4" s="20">
        <f>SUM(D5:D7)</f>
        <v>2562303.2399242511</v>
      </c>
    </row>
    <row r="5" spans="1:5" x14ac:dyDescent="0.25">
      <c r="A5" s="13" t="s">
        <v>13</v>
      </c>
      <c r="B5" s="14" t="s">
        <v>26</v>
      </c>
      <c r="C5" s="15" t="s">
        <v>0</v>
      </c>
      <c r="D5" s="21">
        <f>стр.1_2023_прогноз!D5*1.05</f>
        <v>852215.80696606846</v>
      </c>
    </row>
    <row r="6" spans="1:5" x14ac:dyDescent="0.25">
      <c r="A6" s="13" t="s">
        <v>14</v>
      </c>
      <c r="B6" s="14" t="s">
        <v>27</v>
      </c>
      <c r="C6" s="15" t="s">
        <v>0</v>
      </c>
      <c r="D6" s="21">
        <f>стр.1_2023_прогноз!D6*1.05</f>
        <v>1686556.9329581829</v>
      </c>
    </row>
    <row r="7" spans="1:5" ht="15.75" thickBot="1" x14ac:dyDescent="0.3">
      <c r="A7" s="16" t="s">
        <v>15</v>
      </c>
      <c r="B7" s="17" t="s">
        <v>28</v>
      </c>
      <c r="C7" s="18" t="s">
        <v>0</v>
      </c>
      <c r="D7" s="21">
        <f>стр.1_2023_прогноз!D7*1.05</f>
        <v>23530.5</v>
      </c>
    </row>
    <row r="8" spans="1:5" ht="40.5" x14ac:dyDescent="0.25">
      <c r="A8" s="6">
        <v>2</v>
      </c>
      <c r="B8" s="7" t="s">
        <v>24</v>
      </c>
      <c r="C8" s="12" t="s">
        <v>0</v>
      </c>
      <c r="D8" s="20">
        <f>SUM(D9:D11)</f>
        <v>-2385339.7409919575</v>
      </c>
    </row>
    <row r="9" spans="1:5" x14ac:dyDescent="0.25">
      <c r="A9" s="13" t="s">
        <v>16</v>
      </c>
      <c r="B9" s="14" t="s">
        <v>26</v>
      </c>
      <c r="C9" s="15" t="s">
        <v>0</v>
      </c>
      <c r="D9" s="21">
        <f>стр.1_2023_прогноз!D9*1.05</f>
        <v>-1281364.8651602464</v>
      </c>
    </row>
    <row r="10" spans="1:5" x14ac:dyDescent="0.25">
      <c r="A10" s="13" t="s">
        <v>17</v>
      </c>
      <c r="B10" s="14" t="s">
        <v>27</v>
      </c>
      <c r="C10" s="15" t="s">
        <v>0</v>
      </c>
      <c r="D10" s="21">
        <f>стр.1_2023_прогноз!D10*1.05</f>
        <v>-1046827.1405702868</v>
      </c>
    </row>
    <row r="11" spans="1:5" ht="15.75" thickBot="1" x14ac:dyDescent="0.3">
      <c r="A11" s="16" t="s">
        <v>18</v>
      </c>
      <c r="B11" s="17" t="s">
        <v>28</v>
      </c>
      <c r="C11" s="18" t="s">
        <v>0</v>
      </c>
      <c r="D11" s="21">
        <f>стр.1_2023_прогноз!D11*1.05</f>
        <v>-57147.735261424219</v>
      </c>
    </row>
    <row r="12" spans="1:5" ht="15.75" thickBot="1" x14ac:dyDescent="0.3">
      <c r="A12" s="10">
        <v>3</v>
      </c>
      <c r="B12" s="11" t="s">
        <v>1</v>
      </c>
      <c r="C12" s="2" t="s">
        <v>0</v>
      </c>
      <c r="D12" s="23">
        <f>D4+D8</f>
        <v>176963.49893229362</v>
      </c>
      <c r="E12" s="19"/>
    </row>
    <row r="13" spans="1:5" ht="15.75" thickBot="1" x14ac:dyDescent="0.3">
      <c r="A13" s="10">
        <v>4</v>
      </c>
      <c r="B13" s="11" t="s">
        <v>2</v>
      </c>
      <c r="C13" s="2" t="s">
        <v>0</v>
      </c>
      <c r="D13" s="21">
        <f>стр.1_2023_прогноз!D13*1.05</f>
        <v>0</v>
      </c>
    </row>
    <row r="14" spans="1:5" ht="15.75" thickBot="1" x14ac:dyDescent="0.3">
      <c r="A14" s="10">
        <v>5</v>
      </c>
      <c r="B14" s="11" t="s">
        <v>3</v>
      </c>
      <c r="C14" s="2" t="s">
        <v>0</v>
      </c>
      <c r="D14" s="21">
        <f>стр.1_2023_прогноз!D14*1.05</f>
        <v>11902.920749999997</v>
      </c>
    </row>
    <row r="15" spans="1:5" ht="15.75" thickBot="1" x14ac:dyDescent="0.3">
      <c r="A15" s="10">
        <v>6</v>
      </c>
      <c r="B15" s="11" t="s">
        <v>4</v>
      </c>
      <c r="C15" s="2" t="s">
        <v>0</v>
      </c>
      <c r="D15" s="21">
        <f>стр.1_2023_прогноз!D15*1.05</f>
        <v>-13511.012654999999</v>
      </c>
    </row>
    <row r="16" spans="1:5" ht="15.75" customHeight="1" thickBot="1" x14ac:dyDescent="0.3">
      <c r="A16" s="10">
        <v>7</v>
      </c>
      <c r="B16" s="11" t="s">
        <v>5</v>
      </c>
      <c r="C16" s="2" t="s">
        <v>0</v>
      </c>
      <c r="D16" s="21">
        <f>стр.1_2023_прогноз!D16*1.05</f>
        <v>337626.99600000004</v>
      </c>
    </row>
    <row r="17" spans="1:4" ht="15.75" customHeight="1" thickBot="1" x14ac:dyDescent="0.3">
      <c r="A17" s="10">
        <v>8</v>
      </c>
      <c r="B17" s="11" t="s">
        <v>6</v>
      </c>
      <c r="C17" s="2" t="s">
        <v>0</v>
      </c>
      <c r="D17" s="21">
        <f>стр.1_2023_прогноз!D17*1.05</f>
        <v>-333809.34982500004</v>
      </c>
    </row>
    <row r="18" spans="1:4" ht="15.75" thickBot="1" x14ac:dyDescent="0.3">
      <c r="A18" s="10">
        <v>9</v>
      </c>
      <c r="B18" s="11" t="s">
        <v>7</v>
      </c>
      <c r="C18" s="2" t="s">
        <v>0</v>
      </c>
      <c r="D18" s="23">
        <f>D12+D13+D14+D15+D16+D17</f>
        <v>179173.05320229358</v>
      </c>
    </row>
    <row r="19" spans="1:4" ht="15.75" thickBot="1" x14ac:dyDescent="0.3">
      <c r="A19" s="10">
        <v>10</v>
      </c>
      <c r="B19" s="11" t="s">
        <v>8</v>
      </c>
      <c r="C19" s="2" t="s">
        <v>0</v>
      </c>
      <c r="D19" s="21">
        <f>D18*0.2</f>
        <v>35834.610640458719</v>
      </c>
    </row>
    <row r="20" spans="1:4" ht="27.75" thickBot="1" x14ac:dyDescent="0.3">
      <c r="A20" s="8" t="s">
        <v>19</v>
      </c>
      <c r="B20" s="9" t="s">
        <v>25</v>
      </c>
      <c r="C20" s="1" t="s">
        <v>0</v>
      </c>
      <c r="D20" s="21">
        <f>стр.1_2023_прогноз!D20*1.05</f>
        <v>0</v>
      </c>
    </row>
    <row r="21" spans="1:4" ht="27.75" thickBot="1" x14ac:dyDescent="0.3">
      <c r="A21" s="10">
        <v>11</v>
      </c>
      <c r="B21" s="11" t="s">
        <v>9</v>
      </c>
      <c r="C21" s="2" t="s">
        <v>0</v>
      </c>
      <c r="D21" s="21">
        <f>стр.1_2023_прогноз!D21*1.05</f>
        <v>-10322.7075</v>
      </c>
    </row>
    <row r="22" spans="1:4" ht="15.75" thickBot="1" x14ac:dyDescent="0.3">
      <c r="A22" s="10">
        <v>12</v>
      </c>
      <c r="B22" s="11" t="s">
        <v>10</v>
      </c>
      <c r="C22" s="2" t="s">
        <v>0</v>
      </c>
      <c r="D22" s="21">
        <f>стр.1_2023_прогноз!D22*1.05</f>
        <v>12766.148640000001</v>
      </c>
    </row>
    <row r="23" spans="1:4" ht="15.75" thickBot="1" x14ac:dyDescent="0.3">
      <c r="A23" s="10">
        <v>13</v>
      </c>
      <c r="B23" s="11" t="s">
        <v>11</v>
      </c>
      <c r="C23" s="2" t="s">
        <v>0</v>
      </c>
      <c r="D23" s="21">
        <f>стр.1_2023_прогноз!D23*1.05</f>
        <v>-1179.8778600000003</v>
      </c>
    </row>
    <row r="24" spans="1:4" ht="21" customHeight="1" thickBot="1" x14ac:dyDescent="0.3">
      <c r="A24" s="10">
        <v>14</v>
      </c>
      <c r="B24" s="11" t="s">
        <v>12</v>
      </c>
      <c r="C24" s="2" t="s">
        <v>0</v>
      </c>
      <c r="D24" s="23">
        <f>D18+D19+D20+D21+D22+D23</f>
        <v>216271.22712275229</v>
      </c>
    </row>
  </sheetData>
  <mergeCells count="2">
    <mergeCell ref="A1:D1"/>
    <mergeCell ref="A2:D2"/>
  </mergeCells>
  <pageMargins left="0.7" right="0.7" top="0.75" bottom="0.75" header="0.3" footer="0.3"/>
  <pageSetup paperSize="9" scale="94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5"/>
  <sheetViews>
    <sheetView view="pageBreakPreview" zoomScale="85" zoomScaleNormal="100" zoomScaleSheetLayoutView="85" workbookViewId="0">
      <pane ySplit="6" topLeftCell="A7" activePane="bottomLeft" state="frozen"/>
      <selection activeCell="D24" sqref="D24"/>
      <selection pane="bottomLeft" activeCell="A2" sqref="A2:L2"/>
    </sheetView>
  </sheetViews>
  <sheetFormatPr defaultRowHeight="15" x14ac:dyDescent="0.25"/>
  <cols>
    <col min="1" max="1" width="43.7109375" bestFit="1" customWidth="1"/>
    <col min="2" max="2" width="11.5703125" customWidth="1"/>
    <col min="3" max="3" width="17.85546875" customWidth="1"/>
    <col min="4" max="4" width="12.28515625" customWidth="1"/>
    <col min="5" max="5" width="13.140625" customWidth="1"/>
    <col min="6" max="6" width="13.7109375" customWidth="1"/>
    <col min="7" max="7" width="11.85546875" customWidth="1"/>
    <col min="8" max="8" width="14.140625" customWidth="1"/>
    <col min="9" max="9" width="17.140625" customWidth="1"/>
    <col min="10" max="10" width="12.140625" customWidth="1"/>
    <col min="11" max="11" width="11.5703125" customWidth="1"/>
  </cols>
  <sheetData>
    <row r="1" spans="1:12" ht="15.75" x14ac:dyDescent="0.25">
      <c r="A1" s="37" t="s">
        <v>57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</row>
    <row r="2" spans="1:12" ht="15.75" x14ac:dyDescent="0.25">
      <c r="A2" s="36" t="s">
        <v>30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</row>
    <row r="3" spans="1:12" ht="15.75" customHeight="1" thickBot="1" x14ac:dyDescent="0.3">
      <c r="A3" s="35" t="s">
        <v>53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</row>
    <row r="4" spans="1:12" ht="16.5" thickBot="1" x14ac:dyDescent="0.3">
      <c r="A4" s="41" t="s">
        <v>31</v>
      </c>
      <c r="B4" s="44" t="s">
        <v>32</v>
      </c>
      <c r="C4" s="46" t="s">
        <v>33</v>
      </c>
      <c r="D4" s="47"/>
      <c r="E4" s="47"/>
      <c r="F4" s="47"/>
      <c r="G4" s="47"/>
      <c r="H4" s="47"/>
      <c r="I4" s="47"/>
      <c r="J4" s="47"/>
      <c r="K4" s="47"/>
      <c r="L4" s="48"/>
    </row>
    <row r="5" spans="1:12" ht="111" thickBot="1" x14ac:dyDescent="0.3">
      <c r="A5" s="42"/>
      <c r="B5" s="45"/>
      <c r="C5" s="25" t="s">
        <v>34</v>
      </c>
      <c r="D5" s="25" t="s">
        <v>35</v>
      </c>
      <c r="E5" s="25" t="s">
        <v>36</v>
      </c>
      <c r="F5" s="25" t="s">
        <v>37</v>
      </c>
      <c r="G5" s="25" t="s">
        <v>38</v>
      </c>
      <c r="H5" s="25" t="s">
        <v>39</v>
      </c>
      <c r="I5" s="25" t="s">
        <v>40</v>
      </c>
      <c r="J5" s="25" t="s">
        <v>41</v>
      </c>
      <c r="K5" s="25" t="s">
        <v>42</v>
      </c>
      <c r="L5" s="25" t="s">
        <v>43</v>
      </c>
    </row>
    <row r="6" spans="1:12" ht="16.5" thickBot="1" x14ac:dyDescent="0.3">
      <c r="A6" s="43"/>
      <c r="B6" s="25">
        <v>1</v>
      </c>
      <c r="C6" s="25">
        <v>2</v>
      </c>
      <c r="D6" s="25">
        <v>3</v>
      </c>
      <c r="E6" s="25">
        <v>4</v>
      </c>
      <c r="F6" s="25">
        <v>5</v>
      </c>
      <c r="G6" s="25">
        <v>6</v>
      </c>
      <c r="H6" s="25">
        <v>7</v>
      </c>
      <c r="I6" s="25">
        <v>8</v>
      </c>
      <c r="J6" s="25">
        <v>9</v>
      </c>
      <c r="K6" s="25">
        <v>10</v>
      </c>
      <c r="L6" s="25">
        <v>11</v>
      </c>
    </row>
    <row r="7" spans="1:12" ht="16.5" thickBot="1" x14ac:dyDescent="0.3">
      <c r="A7" s="24" t="s">
        <v>44</v>
      </c>
      <c r="B7" s="38"/>
      <c r="C7" s="39"/>
      <c r="D7" s="39"/>
      <c r="E7" s="39"/>
      <c r="F7" s="39"/>
      <c r="G7" s="39"/>
      <c r="H7" s="39"/>
      <c r="I7" s="39"/>
      <c r="J7" s="39"/>
      <c r="K7" s="39"/>
      <c r="L7" s="40"/>
    </row>
    <row r="8" spans="1:12" ht="32.25" thickBot="1" x14ac:dyDescent="0.3">
      <c r="A8" s="24" t="s">
        <v>45</v>
      </c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</row>
    <row r="9" spans="1:12" ht="32.25" thickBot="1" x14ac:dyDescent="0.3">
      <c r="A9" s="24" t="s">
        <v>46</v>
      </c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</row>
    <row r="10" spans="1:12" ht="24" customHeight="1" thickBot="1" x14ac:dyDescent="0.3">
      <c r="A10" s="24" t="s">
        <v>47</v>
      </c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</row>
    <row r="11" spans="1:12" ht="16.5" thickBot="1" x14ac:dyDescent="0.3">
      <c r="A11" s="28" t="s">
        <v>48</v>
      </c>
      <c r="B11" s="29">
        <f>SUM(C11:L11)</f>
        <v>1281364.8651602461</v>
      </c>
      <c r="C11" s="29"/>
      <c r="D11" s="29">
        <f>стр.2_2023_прогноз!D11*1.05</f>
        <v>222511.44875351706</v>
      </c>
      <c r="E11" s="29">
        <f>стр.2_2023_прогноз!E11*1.05</f>
        <v>641118.18016225868</v>
      </c>
      <c r="F11" s="29">
        <f>стр.2_2023_прогноз!F11*1.05</f>
        <v>163674.41450246357</v>
      </c>
      <c r="G11" s="29">
        <f>стр.2_2023_прогноз!G11*1.05</f>
        <v>0</v>
      </c>
      <c r="H11" s="29">
        <f>стр.2_2023_прогноз!H11*1.05</f>
        <v>254060.82174200681</v>
      </c>
      <c r="I11" s="30"/>
      <c r="J11" s="30"/>
      <c r="K11" s="30"/>
      <c r="L11" s="30"/>
    </row>
    <row r="12" spans="1:12" ht="32.25" thickBot="1" x14ac:dyDescent="0.3">
      <c r="A12" s="24" t="s">
        <v>49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</row>
    <row r="13" spans="1:12" ht="19.5" customHeight="1" thickBot="1" x14ac:dyDescent="0.3">
      <c r="A13" s="24" t="s">
        <v>50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</row>
    <row r="14" spans="1:12" ht="20.25" customHeight="1" thickBot="1" x14ac:dyDescent="0.3">
      <c r="A14" s="24" t="s">
        <v>51</v>
      </c>
      <c r="B14" s="27">
        <f>B11</f>
        <v>1281364.8651602461</v>
      </c>
      <c r="C14" s="27"/>
      <c r="D14" s="27">
        <f t="shared" ref="D14:H14" si="0">D11</f>
        <v>222511.44875351706</v>
      </c>
      <c r="E14" s="27">
        <f t="shared" si="0"/>
        <v>641118.18016225868</v>
      </c>
      <c r="F14" s="27">
        <f t="shared" si="0"/>
        <v>163674.41450246357</v>
      </c>
      <c r="G14" s="27">
        <f t="shared" si="0"/>
        <v>0</v>
      </c>
      <c r="H14" s="27">
        <f t="shared" si="0"/>
        <v>254060.82174200681</v>
      </c>
      <c r="I14" s="27"/>
      <c r="J14" s="27"/>
      <c r="K14" s="27"/>
      <c r="L14" s="27"/>
    </row>
    <row r="15" spans="1:12" ht="21.75" customHeight="1" thickBot="1" x14ac:dyDescent="0.3">
      <c r="A15" s="24" t="s">
        <v>52</v>
      </c>
      <c r="B15" s="29">
        <f>SUM(C15:L15)</f>
        <v>1103974.8758317106</v>
      </c>
      <c r="C15" s="26"/>
      <c r="D15" s="29">
        <f>стр.2_2023_прогноз!D15*1.05</f>
        <v>182459.79443673673</v>
      </c>
      <c r="E15" s="29">
        <f>стр.2_2023_прогноз!E15*1.05</f>
        <v>296597.50169144879</v>
      </c>
      <c r="F15" s="29">
        <f>стр.2_2023_прогноз!F15*1.05</f>
        <v>81109.380792188531</v>
      </c>
      <c r="G15" s="29">
        <f>стр.2_2023_прогноз!G15*1.05</f>
        <v>1016.8494595443427</v>
      </c>
      <c r="H15" s="29">
        <f>стр.2_2023_прогноз!H15*1.05</f>
        <v>542791.34945179243</v>
      </c>
      <c r="I15" s="26"/>
      <c r="J15" s="27"/>
      <c r="K15" s="27"/>
      <c r="L15" s="26"/>
    </row>
  </sheetData>
  <mergeCells count="7">
    <mergeCell ref="B7:L7"/>
    <mergeCell ref="A1:L1"/>
    <mergeCell ref="A2:L2"/>
    <mergeCell ref="A3:L3"/>
    <mergeCell ref="A4:A6"/>
    <mergeCell ref="B4:B5"/>
    <mergeCell ref="C4:L4"/>
  </mergeCells>
  <pageMargins left="0.7" right="0.7" top="0.75" bottom="0.75" header="0.3" footer="0.3"/>
  <pageSetup paperSize="9"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6</vt:i4>
      </vt:variant>
    </vt:vector>
  </HeadingPairs>
  <TitlesOfParts>
    <vt:vector size="12" baseType="lpstr">
      <vt:lpstr>стр.1_2022_факт</vt:lpstr>
      <vt:lpstr>стр.2_2022_факт</vt:lpstr>
      <vt:lpstr>стр.1_2023_прогноз</vt:lpstr>
      <vt:lpstr>стр.2_2023_прогноз</vt:lpstr>
      <vt:lpstr>стр.1_2024_прогноз </vt:lpstr>
      <vt:lpstr>стр.2_2024_прогноз</vt:lpstr>
      <vt:lpstr>стр.1_2022_факт!Область_печати</vt:lpstr>
      <vt:lpstr>стр.1_2023_прогноз!Область_печати</vt:lpstr>
      <vt:lpstr>'стр.1_2024_прогноз '!Область_печати</vt:lpstr>
      <vt:lpstr>стр.2_2022_факт!Область_печати</vt:lpstr>
      <vt:lpstr>стр.2_2023_прогноз!Область_печати</vt:lpstr>
      <vt:lpstr>стр.2_2024_прогноз!Область_печати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2023-05-04T11:19:34Z</dcterms:modified>
</cp:coreProperties>
</file>